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1-Projekte\kaminofen\PV\"/>
    </mc:Choice>
  </mc:AlternateContent>
  <bookViews>
    <workbookView xWindow="0" yWindow="0" windowWidth="20490" windowHeight="8040"/>
  </bookViews>
  <sheets>
    <sheet name="Tabelle1" sheetId="1" r:id="rId1"/>
    <sheet name="Tabelle2" sheetId="2" r:id="rId2"/>
  </sheets>
  <definedNames>
    <definedName name="_xlnm.Print_Area" localSheetId="1">Tabelle2!$A$1:$K$17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H21" i="1" l="1"/>
  <c r="C24" i="1"/>
  <c r="C23" i="1"/>
  <c r="C21" i="1"/>
  <c r="V15" i="1"/>
  <c r="W15" i="1"/>
  <c r="X15" i="1"/>
  <c r="H16" i="1" l="1"/>
  <c r="H14" i="1"/>
  <c r="K18" i="1" l="1"/>
  <c r="L18" i="1"/>
  <c r="M18" i="1"/>
  <c r="N18" i="1"/>
  <c r="O18" i="1"/>
  <c r="P18" i="1"/>
  <c r="Q18" i="1"/>
  <c r="R18" i="1"/>
  <c r="S18" i="1"/>
  <c r="T18" i="1"/>
  <c r="U18" i="1"/>
  <c r="J18" i="1"/>
  <c r="L12" i="1"/>
  <c r="M12" i="1"/>
  <c r="N12" i="1"/>
  <c r="O12" i="1"/>
  <c r="P12" i="1"/>
  <c r="Q12" i="1"/>
  <c r="R12" i="1"/>
  <c r="S12" i="1"/>
  <c r="T12" i="1"/>
  <c r="U12" i="1"/>
  <c r="K12" i="1"/>
  <c r="J12" i="1"/>
  <c r="W16" i="1"/>
  <c r="V16" i="1"/>
  <c r="X16" i="1"/>
  <c r="F15" i="1"/>
  <c r="F14" i="1"/>
  <c r="H5" i="1"/>
  <c r="H6" i="1"/>
  <c r="H7" i="1"/>
  <c r="H8" i="1"/>
  <c r="H15" i="1"/>
  <c r="X6" i="1"/>
  <c r="X7" i="1"/>
  <c r="X8" i="1"/>
  <c r="X9" i="1"/>
  <c r="X14" i="1"/>
  <c r="X5" i="1"/>
  <c r="V6" i="1"/>
  <c r="V7" i="1"/>
  <c r="V8" i="1"/>
  <c r="V9" i="1"/>
  <c r="V14" i="1"/>
  <c r="V5" i="1"/>
  <c r="W6" i="1"/>
  <c r="W7" i="1"/>
  <c r="W8" i="1"/>
  <c r="W9" i="1"/>
  <c r="W14" i="1"/>
  <c r="W5" i="1"/>
  <c r="C26" i="1" l="1"/>
  <c r="C20" i="1"/>
  <c r="H11" i="1"/>
  <c r="C27" i="1"/>
  <c r="C28" i="1" l="1"/>
</calcChain>
</file>

<file path=xl/sharedStrings.xml><?xml version="1.0" encoding="utf-8"?>
<sst xmlns="http://schemas.openxmlformats.org/spreadsheetml/2006/main" count="102" uniqueCount="69">
  <si>
    <t>Jan</t>
  </si>
  <si>
    <t>Feb</t>
  </si>
  <si>
    <t>Mar</t>
  </si>
  <si>
    <t>Apr</t>
  </si>
  <si>
    <t>Mai</t>
  </si>
  <si>
    <t>Jun</t>
  </si>
  <si>
    <t>Aug</t>
  </si>
  <si>
    <t>Sep</t>
  </si>
  <si>
    <t>Okt</t>
  </si>
  <si>
    <t>Nov</t>
  </si>
  <si>
    <t>Dez</t>
  </si>
  <si>
    <t>Jul</t>
  </si>
  <si>
    <t>PV_peak</t>
  </si>
  <si>
    <t>Zelltyp</t>
  </si>
  <si>
    <t>mono, neu</t>
  </si>
  <si>
    <t>poly, alt</t>
  </si>
  <si>
    <t>mono,neu</t>
  </si>
  <si>
    <t>7 x S-Energy durch Ja ersetzen</t>
  </si>
  <si>
    <t xml:space="preserve"> </t>
  </si>
  <si>
    <t>Ertrag Nov-Feb</t>
  </si>
  <si>
    <t>Ertrag Gesamt</t>
  </si>
  <si>
    <t>Ertrag Apr-Aug</t>
  </si>
  <si>
    <t>Strompreis Einkauf</t>
  </si>
  <si>
    <t>Strompreis Verkauf</t>
  </si>
  <si>
    <t>Aufwand</t>
  </si>
  <si>
    <t>Null, weil fertig</t>
  </si>
  <si>
    <t>fast Null (1 Tag Arbeit)</t>
  </si>
  <si>
    <t>Jahresgesamtertrag  aktuell</t>
  </si>
  <si>
    <t>Gesamtvorteil im Jahr (€)</t>
  </si>
  <si>
    <t>kWh</t>
  </si>
  <si>
    <t>Beschreibung</t>
  </si>
  <si>
    <t>3a</t>
  </si>
  <si>
    <t>3b</t>
  </si>
  <si>
    <t xml:space="preserve">8x385W Haus Süd 30° Ja Solar </t>
  </si>
  <si>
    <t>8x385W Garage Süd 30° Ja Solar</t>
  </si>
  <si>
    <t xml:space="preserve">4x385W Ost-String 25° Ja Solar </t>
  </si>
  <si>
    <t xml:space="preserve">4x385W West-String 25° Ja Solar </t>
  </si>
  <si>
    <t xml:space="preserve">7*210W Haus Süd, S-Energy </t>
  </si>
  <si>
    <t>Kosten Module</t>
  </si>
  <si>
    <t>String jetzt</t>
  </si>
  <si>
    <t>String neu</t>
  </si>
  <si>
    <t>davon Nov - Feb (müsste ansonsten eingekauft werden)</t>
  </si>
  <si>
    <t>davon Apr - Aug (kann dann verkauft werden)</t>
  </si>
  <si>
    <t>möglicher Zusatzertrag pro Jahr</t>
  </si>
  <si>
    <t>Kosten Bezug</t>
  </si>
  <si>
    <t>Einnahmen Vergütung</t>
  </si>
  <si>
    <t>Monatserträge</t>
  </si>
  <si>
    <t>Daten aus https://re.jrc.ec.europa.eu/pvg_tools/en/</t>
  </si>
  <si>
    <t>Fronius Symo</t>
  </si>
  <si>
    <t>Unterkonstruktion auf Trapezprofildach</t>
  </si>
  <si>
    <t>Unterkonstruktion auf Wand</t>
  </si>
  <si>
    <t>kWh bei 10.6 kW_peak</t>
  </si>
  <si>
    <t>9xs-Energy auf Wintergarten</t>
  </si>
  <si>
    <t>Optional  4x385W Garage West 90° Ja Solar</t>
  </si>
  <si>
    <t>kWh für 3.1 kW_Peak zusätzlich</t>
  </si>
  <si>
    <t>Summe PV_peak_alt</t>
  </si>
  <si>
    <t>xxx</t>
  </si>
  <si>
    <t>kW</t>
  </si>
  <si>
    <t>Ladegerät 1 MPPT  RS 450/100</t>
  </si>
  <si>
    <t>Ladegerät 2 MPPT  RS 450/100</t>
  </si>
  <si>
    <t xml:space="preserve">8 x 385W Haus Süd 30° Ja Solar </t>
  </si>
  <si>
    <t>8 x 385W Garage Süd 30° Ja Solar</t>
  </si>
  <si>
    <t xml:space="preserve">4 x 385W Ost-String 25° Ja Solar </t>
  </si>
  <si>
    <t xml:space="preserve">4 x 385W West-String 25° Ja Solar </t>
  </si>
  <si>
    <t xml:space="preserve">7 x200W Haus Süd, S-Energy </t>
  </si>
  <si>
    <t>an Tracker 1</t>
  </si>
  <si>
    <t>an Tracker 2</t>
  </si>
  <si>
    <t>an Tracker 2/a</t>
  </si>
  <si>
    <t>an Tracker 2/b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</si>
</sst>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horizontal="center" vertical="top"/>
    </xf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3" borderId="1" xfId="0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1" fontId="0" fillId="0" borderId="0" xfId="0" applyNumberFormat="1"/>
    <xf numFmtId="0" fontId="0" fillId="0" borderId="1" xfId="0" applyFill="1" applyBorder="1"/>
    <xf numFmtId="0" fontId="0" fillId="4" borderId="0" xfId="0" applyFill="1"/>
    <xf numFmtId="0" fontId="0" fillId="0" borderId="0" xfId="0" applyFill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165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165" fontId="0" fillId="2" borderId="7" xfId="0" applyNumberFormat="1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165" fontId="0" fillId="5" borderId="0" xfId="0" applyNumberFormat="1" applyFill="1"/>
    <xf numFmtId="0" fontId="0" fillId="5" borderId="1" xfId="0" applyFill="1" applyBorder="1"/>
    <xf numFmtId="0" fontId="0" fillId="0" borderId="0" xfId="0" applyFill="1"/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wrapText="1" shrinkToFit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1"/>
  <sheetViews>
    <sheetView tabSelected="1" topLeftCell="A3" zoomScale="80" zoomScaleNormal="80" workbookViewId="0">
      <selection activeCell="E12" sqref="E12"/>
    </sheetView>
  </sheetViews>
  <sheetFormatPr baseColWidth="10" defaultRowHeight="15" x14ac:dyDescent="0.25"/>
  <cols>
    <col min="1" max="1" width="5.85546875" customWidth="1"/>
    <col min="2" max="2" width="49.28515625" customWidth="1"/>
    <col min="3" max="3" width="37" customWidth="1"/>
    <col min="4" max="4" width="7.28515625" customWidth="1"/>
    <col min="5" max="5" width="14" customWidth="1"/>
    <col min="6" max="6" width="10.7109375" customWidth="1"/>
    <col min="7" max="7" width="23.7109375" customWidth="1"/>
    <col min="8" max="8" width="9.5703125" customWidth="1"/>
    <col min="9" max="9" width="4" customWidth="1"/>
    <col min="10" max="21" width="7.140625" customWidth="1"/>
    <col min="22" max="22" width="7.85546875" customWidth="1"/>
    <col min="23" max="23" width="8.5703125" customWidth="1"/>
    <col min="24" max="24" width="8.42578125" customWidth="1"/>
  </cols>
  <sheetData>
    <row r="1" spans="2:24" x14ac:dyDescent="0.25">
      <c r="J1" s="15" t="s">
        <v>47</v>
      </c>
      <c r="K1" s="15"/>
      <c r="L1" s="15"/>
      <c r="M1" s="15"/>
      <c r="N1" s="15"/>
      <c r="O1" s="15"/>
      <c r="P1" s="15"/>
    </row>
    <row r="3" spans="2:24" ht="33.75" customHeight="1" x14ac:dyDescent="0.25">
      <c r="B3" s="9" t="s">
        <v>30</v>
      </c>
      <c r="C3" s="9" t="s">
        <v>24</v>
      </c>
      <c r="D3" s="2" t="s">
        <v>39</v>
      </c>
      <c r="E3" s="2" t="s">
        <v>40</v>
      </c>
      <c r="F3" s="10" t="s">
        <v>38</v>
      </c>
      <c r="G3" s="1" t="s">
        <v>13</v>
      </c>
      <c r="H3" s="3" t="s">
        <v>12</v>
      </c>
      <c r="I3" s="3"/>
      <c r="J3" s="3" t="s">
        <v>9</v>
      </c>
      <c r="K3" s="3" t="s">
        <v>10</v>
      </c>
      <c r="L3" s="3" t="s">
        <v>0</v>
      </c>
      <c r="M3" s="3" t="s">
        <v>1</v>
      </c>
      <c r="N3" s="3" t="s">
        <v>2</v>
      </c>
      <c r="O3" s="3" t="s">
        <v>3</v>
      </c>
      <c r="P3" s="3" t="s">
        <v>4</v>
      </c>
      <c r="Q3" s="3" t="s">
        <v>5</v>
      </c>
      <c r="R3" s="3" t="s">
        <v>11</v>
      </c>
      <c r="S3" s="3" t="s">
        <v>6</v>
      </c>
      <c r="T3" s="3" t="s">
        <v>7</v>
      </c>
      <c r="U3" s="3" t="s">
        <v>8</v>
      </c>
      <c r="V3" s="7" t="s">
        <v>20</v>
      </c>
      <c r="W3" s="7" t="s">
        <v>19</v>
      </c>
      <c r="X3" s="7" t="s">
        <v>21</v>
      </c>
    </row>
    <row r="4" spans="2:24" x14ac:dyDescent="0.25">
      <c r="V4" s="6"/>
      <c r="W4" s="6"/>
      <c r="X4" s="6"/>
    </row>
    <row r="5" spans="2:24" x14ac:dyDescent="0.25">
      <c r="B5" t="s">
        <v>33</v>
      </c>
      <c r="C5" t="s">
        <v>25</v>
      </c>
      <c r="D5" s="8">
        <v>1</v>
      </c>
      <c r="E5" s="8" t="s">
        <v>48</v>
      </c>
      <c r="F5" t="s">
        <v>18</v>
      </c>
      <c r="G5" t="s">
        <v>14</v>
      </c>
      <c r="H5">
        <f>385*8</f>
        <v>3080</v>
      </c>
      <c r="J5">
        <v>139.69999999999999</v>
      </c>
      <c r="K5">
        <v>105.7</v>
      </c>
      <c r="L5">
        <v>119.4</v>
      </c>
      <c r="M5">
        <v>171.9</v>
      </c>
      <c r="N5">
        <v>281.10000000000002</v>
      </c>
      <c r="O5">
        <v>372.9</v>
      </c>
      <c r="P5">
        <v>389.7</v>
      </c>
      <c r="Q5">
        <v>400.8</v>
      </c>
      <c r="R5">
        <v>412.7</v>
      </c>
      <c r="S5">
        <v>378.3</v>
      </c>
      <c r="T5">
        <v>317.2</v>
      </c>
      <c r="U5">
        <v>225.3</v>
      </c>
      <c r="V5" s="6">
        <f>SUM(J5:U5)</f>
        <v>3314.7</v>
      </c>
      <c r="W5" s="6">
        <f>SUM(J5:M5)</f>
        <v>536.69999999999993</v>
      </c>
      <c r="X5" s="6">
        <f>SUM(O5:S5)</f>
        <v>1954.3999999999999</v>
      </c>
    </row>
    <row r="6" spans="2:24" x14ac:dyDescent="0.25">
      <c r="B6" t="s">
        <v>34</v>
      </c>
      <c r="C6" t="s">
        <v>25</v>
      </c>
      <c r="D6" s="8">
        <v>2</v>
      </c>
      <c r="E6" s="8" t="s">
        <v>48</v>
      </c>
      <c r="F6" t="s">
        <v>18</v>
      </c>
      <c r="G6" t="s">
        <v>14</v>
      </c>
      <c r="H6">
        <f>385*8</f>
        <v>3080</v>
      </c>
      <c r="J6">
        <v>139.69999999999999</v>
      </c>
      <c r="K6">
        <v>105.7</v>
      </c>
      <c r="L6">
        <v>119.4</v>
      </c>
      <c r="M6">
        <v>171.9</v>
      </c>
      <c r="N6">
        <v>281.10000000000002</v>
      </c>
      <c r="O6">
        <v>372.9</v>
      </c>
      <c r="P6">
        <v>389.7</v>
      </c>
      <c r="Q6">
        <v>400.8</v>
      </c>
      <c r="R6">
        <v>412.7</v>
      </c>
      <c r="S6">
        <v>378.3</v>
      </c>
      <c r="T6">
        <v>317.2</v>
      </c>
      <c r="U6">
        <v>225.3</v>
      </c>
      <c r="V6" s="6">
        <f t="shared" ref="V6:V16" si="0">SUM(J6:U6)</f>
        <v>3314.7</v>
      </c>
      <c r="W6" s="6">
        <f>SUM(J6:M6)</f>
        <v>536.69999999999993</v>
      </c>
      <c r="X6" s="6">
        <f t="shared" ref="X6:X16" si="1">SUM(O6:S6)</f>
        <v>1954.3999999999999</v>
      </c>
    </row>
    <row r="7" spans="2:24" x14ac:dyDescent="0.25">
      <c r="B7" t="s">
        <v>35</v>
      </c>
      <c r="C7" t="s">
        <v>25</v>
      </c>
      <c r="D7" s="8" t="s">
        <v>31</v>
      </c>
      <c r="E7" s="8" t="s">
        <v>31</v>
      </c>
      <c r="F7" t="s">
        <v>18</v>
      </c>
      <c r="G7" t="s">
        <v>14</v>
      </c>
      <c r="H7">
        <f>385*4</f>
        <v>1540</v>
      </c>
      <c r="J7">
        <v>39.9</v>
      </c>
      <c r="K7">
        <v>27.3</v>
      </c>
      <c r="L7">
        <v>33.4</v>
      </c>
      <c r="M7">
        <v>56.4</v>
      </c>
      <c r="N7">
        <v>108.5</v>
      </c>
      <c r="O7">
        <v>160.5</v>
      </c>
      <c r="P7">
        <v>183.8</v>
      </c>
      <c r="Q7">
        <v>193.17</v>
      </c>
      <c r="R7">
        <v>196</v>
      </c>
      <c r="S7">
        <v>167.7</v>
      </c>
      <c r="T7">
        <v>126.15</v>
      </c>
      <c r="U7">
        <v>76.2</v>
      </c>
      <c r="V7" s="6">
        <f t="shared" si="0"/>
        <v>1369.02</v>
      </c>
      <c r="W7" s="6">
        <f>SUM(J7:M7)</f>
        <v>157</v>
      </c>
      <c r="X7" s="6">
        <f t="shared" si="1"/>
        <v>901.17000000000007</v>
      </c>
    </row>
    <row r="8" spans="2:24" x14ac:dyDescent="0.25">
      <c r="B8" t="s">
        <v>36</v>
      </c>
      <c r="C8" t="s">
        <v>25</v>
      </c>
      <c r="D8" s="8" t="s">
        <v>32</v>
      </c>
      <c r="E8" s="8" t="s">
        <v>32</v>
      </c>
      <c r="F8" t="s">
        <v>18</v>
      </c>
      <c r="G8" t="s">
        <v>14</v>
      </c>
      <c r="H8">
        <f>385*4</f>
        <v>1540</v>
      </c>
      <c r="J8">
        <v>40.1</v>
      </c>
      <c r="K8">
        <v>26</v>
      </c>
      <c r="L8">
        <v>33.4</v>
      </c>
      <c r="M8">
        <v>55.6</v>
      </c>
      <c r="N8">
        <v>105.2</v>
      </c>
      <c r="O8">
        <v>157.19999999999999</v>
      </c>
      <c r="P8">
        <v>180.7</v>
      </c>
      <c r="Q8">
        <v>194.9</v>
      </c>
      <c r="R8">
        <v>196.4</v>
      </c>
      <c r="S8">
        <v>168.1</v>
      </c>
      <c r="T8">
        <v>125</v>
      </c>
      <c r="U8">
        <v>77.400000000000006</v>
      </c>
      <c r="V8" s="6">
        <f t="shared" si="0"/>
        <v>1360</v>
      </c>
      <c r="W8" s="6">
        <f>SUM(J8:M8)</f>
        <v>155.1</v>
      </c>
      <c r="X8" s="6">
        <f t="shared" si="1"/>
        <v>897.3</v>
      </c>
    </row>
    <row r="9" spans="2:24" x14ac:dyDescent="0.25">
      <c r="B9" t="s">
        <v>37</v>
      </c>
      <c r="C9" t="s">
        <v>25</v>
      </c>
      <c r="D9" s="8">
        <v>4</v>
      </c>
      <c r="E9" s="8" t="s">
        <v>56</v>
      </c>
      <c r="G9" t="s">
        <v>15</v>
      </c>
      <c r="H9">
        <v>1400</v>
      </c>
      <c r="J9">
        <v>63.5</v>
      </c>
      <c r="K9">
        <v>48</v>
      </c>
      <c r="L9">
        <v>54.2</v>
      </c>
      <c r="M9">
        <v>78.099999999999994</v>
      </c>
      <c r="N9">
        <v>127.8</v>
      </c>
      <c r="O9">
        <v>169.5</v>
      </c>
      <c r="P9">
        <v>177.16</v>
      </c>
      <c r="Q9">
        <v>182.2</v>
      </c>
      <c r="R9">
        <v>187.6</v>
      </c>
      <c r="S9">
        <v>171.9</v>
      </c>
      <c r="T9">
        <v>144.19999999999999</v>
      </c>
      <c r="U9">
        <v>102.4</v>
      </c>
      <c r="V9" s="6">
        <f t="shared" si="0"/>
        <v>1506.56</v>
      </c>
      <c r="W9" s="6">
        <f>SUM(J9:M9)</f>
        <v>243.79999999999998</v>
      </c>
      <c r="X9" s="6">
        <f t="shared" si="1"/>
        <v>888.3599999999999</v>
      </c>
    </row>
    <row r="10" spans="2:24" x14ac:dyDescent="0.25">
      <c r="D10" s="8"/>
      <c r="E10" s="8"/>
      <c r="V10" s="6"/>
      <c r="W10" s="6"/>
      <c r="X10" s="6"/>
    </row>
    <row r="11" spans="2:24" x14ac:dyDescent="0.25">
      <c r="D11" s="8"/>
      <c r="E11" s="8"/>
      <c r="G11" s="13" t="s">
        <v>55</v>
      </c>
      <c r="H11" s="13">
        <f>SUM(H5:H9)</f>
        <v>10640</v>
      </c>
      <c r="V11" s="6"/>
      <c r="W11" s="6"/>
      <c r="X11" s="6"/>
    </row>
    <row r="12" spans="2:24" x14ac:dyDescent="0.25">
      <c r="D12" s="8"/>
      <c r="E12" s="8"/>
      <c r="G12" s="13" t="s">
        <v>46</v>
      </c>
      <c r="H12" s="13"/>
      <c r="I12" s="13"/>
      <c r="J12" s="13">
        <f>SUM(J5:J9)</f>
        <v>422.9</v>
      </c>
      <c r="K12" s="13">
        <f>SUM(K5:K9)</f>
        <v>312.70000000000005</v>
      </c>
      <c r="L12" s="13">
        <f t="shared" ref="L12:U12" si="2">SUM(L5:L9)</f>
        <v>359.79999999999995</v>
      </c>
      <c r="M12" s="13">
        <f t="shared" si="2"/>
        <v>533.9</v>
      </c>
      <c r="N12" s="13">
        <f t="shared" si="2"/>
        <v>903.7</v>
      </c>
      <c r="O12" s="13">
        <f t="shared" si="2"/>
        <v>1233</v>
      </c>
      <c r="P12" s="13">
        <f t="shared" si="2"/>
        <v>1321.0600000000002</v>
      </c>
      <c r="Q12" s="13">
        <f t="shared" si="2"/>
        <v>1371.8700000000001</v>
      </c>
      <c r="R12" s="13">
        <f t="shared" si="2"/>
        <v>1405.3999999999999</v>
      </c>
      <c r="S12" s="13">
        <f t="shared" si="2"/>
        <v>1264.3</v>
      </c>
      <c r="T12" s="13">
        <f t="shared" si="2"/>
        <v>1029.75</v>
      </c>
      <c r="U12" s="13">
        <f t="shared" si="2"/>
        <v>706.6</v>
      </c>
      <c r="V12" s="6"/>
      <c r="W12" s="6"/>
      <c r="X12" s="6"/>
    </row>
    <row r="13" spans="2:24" x14ac:dyDescent="0.25">
      <c r="D13" s="8"/>
      <c r="E13" s="8"/>
      <c r="V13" s="6" t="s">
        <v>18</v>
      </c>
      <c r="W13" s="6"/>
      <c r="X13" s="6" t="s">
        <v>18</v>
      </c>
    </row>
    <row r="14" spans="2:24" x14ac:dyDescent="0.25">
      <c r="B14" t="s">
        <v>17</v>
      </c>
      <c r="C14" t="s">
        <v>26</v>
      </c>
      <c r="D14" s="8"/>
      <c r="E14" s="8">
        <v>4</v>
      </c>
      <c r="F14" s="5">
        <f>7*180</f>
        <v>1260</v>
      </c>
      <c r="G14" t="s">
        <v>14</v>
      </c>
      <c r="H14">
        <f>385*7</f>
        <v>2695</v>
      </c>
      <c r="J14">
        <v>58.7</v>
      </c>
      <c r="K14">
        <v>44.4</v>
      </c>
      <c r="L14">
        <v>50.2</v>
      </c>
      <c r="M14">
        <v>73.2</v>
      </c>
      <c r="N14">
        <v>118.2</v>
      </c>
      <c r="O14">
        <v>156.80000000000001</v>
      </c>
      <c r="P14">
        <v>163.80000000000001</v>
      </c>
      <c r="Q14">
        <v>168.5</v>
      </c>
      <c r="R14">
        <v>173.5</v>
      </c>
      <c r="S14">
        <v>159</v>
      </c>
      <c r="T14">
        <v>133.4</v>
      </c>
      <c r="U14">
        <v>94.7</v>
      </c>
      <c r="V14" s="6">
        <f t="shared" si="0"/>
        <v>1394.4</v>
      </c>
      <c r="W14" s="6">
        <f>SUM(J14:M14)</f>
        <v>226.5</v>
      </c>
      <c r="X14" s="6">
        <f t="shared" si="1"/>
        <v>821.6</v>
      </c>
    </row>
    <row r="15" spans="2:24" x14ac:dyDescent="0.25">
      <c r="B15" s="22" t="s">
        <v>53</v>
      </c>
      <c r="C15" s="22" t="s">
        <v>50</v>
      </c>
      <c r="D15" s="23"/>
      <c r="E15" s="23">
        <v>2</v>
      </c>
      <c r="F15" s="24">
        <f>4*180</f>
        <v>720</v>
      </c>
      <c r="G15" s="22" t="s">
        <v>16</v>
      </c>
      <c r="H15" s="22">
        <f>4*385</f>
        <v>1540</v>
      </c>
      <c r="I15" s="22"/>
      <c r="J15" s="22">
        <v>27.9</v>
      </c>
      <c r="K15" s="22">
        <v>16.899999999999999</v>
      </c>
      <c r="L15" s="22">
        <v>23.2</v>
      </c>
      <c r="M15" s="22">
        <v>37.200000000000003</v>
      </c>
      <c r="N15" s="22">
        <v>66.099999999999994</v>
      </c>
      <c r="O15" s="22">
        <v>94</v>
      </c>
      <c r="P15" s="22">
        <v>103.9</v>
      </c>
      <c r="Q15" s="22">
        <v>113.08</v>
      </c>
      <c r="R15" s="22">
        <v>114</v>
      </c>
      <c r="S15" s="22">
        <v>102.2</v>
      </c>
      <c r="T15" s="22">
        <v>78.900000000000006</v>
      </c>
      <c r="U15" s="22">
        <v>52.4</v>
      </c>
      <c r="V15" s="25">
        <f t="shared" si="0"/>
        <v>829.78</v>
      </c>
      <c r="W15" s="25">
        <f>SUM(J15:M15)</f>
        <v>105.2</v>
      </c>
      <c r="X15" s="25">
        <f t="shared" si="1"/>
        <v>527.18000000000006</v>
      </c>
    </row>
    <row r="16" spans="2:24" x14ac:dyDescent="0.25">
      <c r="B16" t="s">
        <v>52</v>
      </c>
      <c r="C16" t="s">
        <v>49</v>
      </c>
      <c r="D16" s="8"/>
      <c r="E16" s="8">
        <v>1</v>
      </c>
      <c r="F16" s="5">
        <v>0</v>
      </c>
      <c r="G16" t="s">
        <v>15</v>
      </c>
      <c r="H16">
        <f>9*200</f>
        <v>1800</v>
      </c>
      <c r="J16">
        <v>46.12</v>
      </c>
      <c r="K16">
        <v>30.3</v>
      </c>
      <c r="L16">
        <v>37.799999999999997</v>
      </c>
      <c r="M16">
        <v>65.3</v>
      </c>
      <c r="N16">
        <v>127.7</v>
      </c>
      <c r="O16">
        <v>192.8</v>
      </c>
      <c r="P16">
        <v>222.6</v>
      </c>
      <c r="Q16">
        <v>238.31</v>
      </c>
      <c r="R16">
        <v>240.52</v>
      </c>
      <c r="S16">
        <v>204.2</v>
      </c>
      <c r="T16">
        <v>150.6</v>
      </c>
      <c r="U16">
        <v>90.4</v>
      </c>
      <c r="V16" s="12">
        <f t="shared" si="0"/>
        <v>1646.65</v>
      </c>
      <c r="W16" s="12">
        <f>SUM(J16:M16)</f>
        <v>179.51999999999998</v>
      </c>
      <c r="X16" s="12">
        <f t="shared" si="1"/>
        <v>1098.43</v>
      </c>
    </row>
    <row r="17" spans="2:24" x14ac:dyDescent="0.25">
      <c r="D17" s="8"/>
      <c r="E17" s="8"/>
      <c r="F17" s="5"/>
      <c r="G17" s="26"/>
      <c r="H17" s="26"/>
      <c r="V17" s="14"/>
      <c r="W17" s="14"/>
      <c r="X17" s="14"/>
    </row>
    <row r="18" spans="2:24" x14ac:dyDescent="0.25">
      <c r="D18" s="8"/>
      <c r="E18" s="8"/>
      <c r="F18" s="5"/>
      <c r="G18" s="13" t="s">
        <v>46</v>
      </c>
      <c r="H18" s="13"/>
      <c r="I18" s="13"/>
      <c r="J18" s="13">
        <f t="shared" ref="J18:U18" si="3">J14+J15+J16</f>
        <v>132.72</v>
      </c>
      <c r="K18" s="13">
        <f t="shared" si="3"/>
        <v>91.6</v>
      </c>
      <c r="L18" s="13">
        <f t="shared" si="3"/>
        <v>111.2</v>
      </c>
      <c r="M18" s="13">
        <f t="shared" si="3"/>
        <v>175.7</v>
      </c>
      <c r="N18" s="13">
        <f t="shared" si="3"/>
        <v>312</v>
      </c>
      <c r="O18" s="13">
        <f t="shared" si="3"/>
        <v>443.6</v>
      </c>
      <c r="P18" s="13">
        <f t="shared" si="3"/>
        <v>490.30000000000007</v>
      </c>
      <c r="Q18" s="13">
        <f t="shared" si="3"/>
        <v>519.89</v>
      </c>
      <c r="R18" s="13">
        <f t="shared" si="3"/>
        <v>528.02</v>
      </c>
      <c r="S18" s="13">
        <f t="shared" si="3"/>
        <v>465.4</v>
      </c>
      <c r="T18" s="13">
        <f t="shared" si="3"/>
        <v>362.9</v>
      </c>
      <c r="U18" s="13">
        <f t="shared" si="3"/>
        <v>237.5</v>
      </c>
      <c r="V18" s="14"/>
      <c r="W18" s="14"/>
      <c r="X18" s="14"/>
    </row>
    <row r="19" spans="2:24" x14ac:dyDescent="0.25">
      <c r="W19" t="s">
        <v>18</v>
      </c>
    </row>
    <row r="20" spans="2:24" x14ac:dyDescent="0.25">
      <c r="B20" t="s">
        <v>27</v>
      </c>
      <c r="C20">
        <f>SUM(V5:V9)</f>
        <v>10864.98</v>
      </c>
      <c r="D20" t="s">
        <v>51</v>
      </c>
    </row>
    <row r="21" spans="2:24" x14ac:dyDescent="0.25">
      <c r="B21" t="s">
        <v>43</v>
      </c>
      <c r="C21" s="11">
        <f>V14+V16</f>
        <v>3041.05</v>
      </c>
      <c r="D21" t="s">
        <v>54</v>
      </c>
      <c r="H21">
        <f>H14+400</f>
        <v>3095</v>
      </c>
    </row>
    <row r="22" spans="2:24" x14ac:dyDescent="0.25">
      <c r="C22" s="11"/>
      <c r="W22" t="s">
        <v>18</v>
      </c>
    </row>
    <row r="23" spans="2:24" x14ac:dyDescent="0.25">
      <c r="B23" t="s">
        <v>41</v>
      </c>
      <c r="C23" s="11">
        <f>W14+W16</f>
        <v>406.02</v>
      </c>
      <c r="D23" t="s">
        <v>29</v>
      </c>
      <c r="W23" t="s">
        <v>18</v>
      </c>
    </row>
    <row r="24" spans="2:24" x14ac:dyDescent="0.25">
      <c r="B24" t="s">
        <v>42</v>
      </c>
      <c r="C24" s="11">
        <f>X14+X16</f>
        <v>1920.0300000000002</v>
      </c>
      <c r="D24" t="s">
        <v>29</v>
      </c>
      <c r="W24" t="s">
        <v>18</v>
      </c>
    </row>
    <row r="25" spans="2:24" x14ac:dyDescent="0.25">
      <c r="W25" t="s">
        <v>18</v>
      </c>
    </row>
    <row r="26" spans="2:24" x14ac:dyDescent="0.25">
      <c r="B26" t="s">
        <v>44</v>
      </c>
      <c r="C26" s="4">
        <f>D30*C23</f>
        <v>203.01</v>
      </c>
      <c r="W26" t="s">
        <v>18</v>
      </c>
    </row>
    <row r="27" spans="2:24" x14ac:dyDescent="0.25">
      <c r="B27" t="s">
        <v>45</v>
      </c>
      <c r="C27" s="4">
        <f>C24*D31</f>
        <v>153.60240000000002</v>
      </c>
      <c r="W27" t="s">
        <v>18</v>
      </c>
    </row>
    <row r="28" spans="2:24" x14ac:dyDescent="0.25">
      <c r="B28" t="s">
        <v>28</v>
      </c>
      <c r="C28" s="4">
        <f>C26+C27</f>
        <v>356.61239999999998</v>
      </c>
    </row>
    <row r="29" spans="2:24" ht="15.75" thickBot="1" x14ac:dyDescent="0.3"/>
    <row r="30" spans="2:24" x14ac:dyDescent="0.25">
      <c r="B30" s="16" t="s">
        <v>22</v>
      </c>
      <c r="C30" s="17"/>
      <c r="D30" s="18">
        <v>0.5</v>
      </c>
    </row>
    <row r="31" spans="2:24" ht="15.75" thickBot="1" x14ac:dyDescent="0.3">
      <c r="B31" s="19" t="s">
        <v>23</v>
      </c>
      <c r="C31" s="20"/>
      <c r="D31" s="21">
        <v>0.08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11"/>
  <sheetViews>
    <sheetView view="pageLayout" topLeftCell="A3" zoomScale="80" zoomScaleNormal="100" zoomScalePageLayoutView="80" workbookViewId="0">
      <selection activeCell="I14" sqref="I14"/>
    </sheetView>
  </sheetViews>
  <sheetFormatPr baseColWidth="10" defaultRowHeight="15" x14ac:dyDescent="0.25"/>
  <cols>
    <col min="3" max="3" width="30.7109375" customWidth="1"/>
    <col min="4" max="4" width="8.5703125" style="8" customWidth="1"/>
    <col min="5" max="5" width="7.42578125" style="8" customWidth="1"/>
    <col min="6" max="6" width="14.140625" customWidth="1"/>
    <col min="7" max="7" width="15" customWidth="1"/>
  </cols>
  <sheetData>
    <row r="6" spans="3:7" ht="45" x14ac:dyDescent="0.25">
      <c r="C6" s="27" t="s">
        <v>30</v>
      </c>
      <c r="D6" s="27" t="s">
        <v>12</v>
      </c>
      <c r="E6" s="30"/>
      <c r="F6" s="28" t="s">
        <v>58</v>
      </c>
      <c r="G6" s="28" t="s">
        <v>59</v>
      </c>
    </row>
    <row r="7" spans="3:7" x14ac:dyDescent="0.25">
      <c r="C7" s="6" t="s">
        <v>60</v>
      </c>
      <c r="D7" s="29">
        <f>385*8</f>
        <v>3080</v>
      </c>
      <c r="E7" s="29" t="s">
        <v>57</v>
      </c>
      <c r="F7" s="6" t="s">
        <v>65</v>
      </c>
      <c r="G7" s="6"/>
    </row>
    <row r="8" spans="3:7" x14ac:dyDescent="0.25">
      <c r="C8" s="6" t="s">
        <v>61</v>
      </c>
      <c r="D8" s="29">
        <f>385*8</f>
        <v>3080</v>
      </c>
      <c r="E8" s="29" t="s">
        <v>57</v>
      </c>
      <c r="F8" s="6"/>
      <c r="G8" s="6" t="s">
        <v>65</v>
      </c>
    </row>
    <row r="9" spans="3:7" x14ac:dyDescent="0.25">
      <c r="C9" s="6" t="s">
        <v>62</v>
      </c>
      <c r="D9" s="29">
        <f>385*4</f>
        <v>1540</v>
      </c>
      <c r="E9" s="29" t="s">
        <v>57</v>
      </c>
      <c r="F9" s="6"/>
      <c r="G9" s="6" t="s">
        <v>67</v>
      </c>
    </row>
    <row r="10" spans="3:7" x14ac:dyDescent="0.25">
      <c r="C10" s="6" t="s">
        <v>63</v>
      </c>
      <c r="D10" s="29">
        <f>385*4</f>
        <v>1540</v>
      </c>
      <c r="E10" s="29" t="s">
        <v>57</v>
      </c>
      <c r="F10" s="6"/>
      <c r="G10" s="6" t="s">
        <v>68</v>
      </c>
    </row>
    <row r="11" spans="3:7" x14ac:dyDescent="0.25">
      <c r="C11" s="6" t="s">
        <v>64</v>
      </c>
      <c r="D11" s="29">
        <v>1400</v>
      </c>
      <c r="E11" s="29" t="s">
        <v>57</v>
      </c>
      <c r="F11" s="6" t="s">
        <v>66</v>
      </c>
      <c r="G11" s="6"/>
    </row>
  </sheetData>
  <pageMargins left="0.7" right="0.7" top="0.78740157499999996" bottom="0.78740157499999996" header="0.3" footer="0.3"/>
  <pageSetup paperSize="9" scale="72" orientation="portrait" horizontalDpi="1200" verticalDpi="1200" r:id="rId1"/>
  <colBreaks count="1" manualBreakCount="1">
    <brk id="9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Tabelle2!Druckbereich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2022-08-29T10:30:59Z</dcterms:created>
  <dcterms:modified xsi:type="dcterms:W3CDTF">2022-08-30T22:26:39Z</dcterms:modified>
</cp:coreProperties>
</file>